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DOCS\COOP-COVID19\"/>
    </mc:Choice>
  </mc:AlternateContent>
  <xr:revisionPtr revIDLastSave="0" documentId="13_ncr:1_{4F028E32-81A7-462C-9FE0-A90FD9F9BC60}" xr6:coauthVersionLast="45" xr6:coauthVersionMax="45" xr10:uidLastSave="{00000000-0000-0000-0000-000000000000}"/>
  <bookViews>
    <workbookView xWindow="-120" yWindow="-120" windowWidth="29040" windowHeight="15840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Input'!$A$1:$H$39</definedName>
    <definedName name="_xlnm.Print_Area" localSheetId="2">'Financial Input'!$A$1:$N$58</definedName>
    <definedName name="_xlnm.Print_Area" localSheetId="0">Summary!$A$1:$X$39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5" l="1"/>
  <c r="E55" i="5"/>
  <c r="G23" i="3"/>
  <c r="F23" i="3"/>
  <c r="H22" i="3" l="1"/>
  <c r="G22" i="3"/>
  <c r="F22" i="3"/>
  <c r="F21" i="3" l="1"/>
  <c r="G21" i="3"/>
  <c r="M20" i="5" l="1"/>
  <c r="M12" i="5"/>
  <c r="C19" i="3" l="1"/>
  <c r="D19" i="3"/>
  <c r="C22" i="3"/>
  <c r="D22" i="3"/>
  <c r="G19" i="3"/>
  <c r="G20" i="3"/>
  <c r="H19" i="3"/>
  <c r="F20" i="3" l="1"/>
  <c r="C24" i="3" l="1"/>
  <c r="B24" i="3"/>
  <c r="C23" i="3"/>
  <c r="B23" i="3"/>
  <c r="B22" i="3" l="1"/>
  <c r="C21" i="3"/>
  <c r="B21" i="3"/>
  <c r="C20" i="3"/>
  <c r="B20" i="3"/>
  <c r="B19" i="3"/>
  <c r="C18" i="3"/>
  <c r="B18" i="3"/>
  <c r="F18" i="3"/>
  <c r="G18" i="3"/>
  <c r="F19" i="3"/>
  <c r="M16" i="5" l="1"/>
  <c r="M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<sst xmlns="http://schemas.openxmlformats.org/spreadsheetml/2006/main" count="150" uniqueCount="49">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</sst>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4" fontId="10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656165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abSelected="1" topLeftCell="A73" zoomScale="90" zoomScaleNormal="90" zoomScaleSheetLayoutView="90" workbookViewId="0">
      <selection activeCell="Z31" sqref="Z31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55" t="str">
        <f>'Demand Input'!C8</f>
        <v>Kent County Water Authority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22</v>
      </c>
      <c r="C31" s="11"/>
      <c r="D31" s="56" t="s">
        <v>8</v>
      </c>
      <c r="E31" s="56"/>
      <c r="F31" s="16"/>
      <c r="G31" s="56" t="s">
        <v>9</v>
      </c>
      <c r="H31" s="56"/>
      <c r="I31" s="16"/>
      <c r="J31" s="56" t="s">
        <v>10</v>
      </c>
      <c r="K31" s="56"/>
      <c r="L31" s="16"/>
      <c r="M31" s="56" t="s">
        <v>2</v>
      </c>
      <c r="N31" s="56"/>
      <c r="O31" s="16"/>
      <c r="P31" s="56" t="s">
        <v>11</v>
      </c>
      <c r="Q31" s="56"/>
      <c r="R31" s="16"/>
      <c r="S31" s="56" t="s">
        <v>12</v>
      </c>
      <c r="T31" s="56"/>
      <c r="U31" s="16"/>
      <c r="V31" s="56" t="s">
        <v>13</v>
      </c>
      <c r="W31" s="56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111009.96192</v>
      </c>
      <c r="E32" s="14">
        <f>B64</f>
        <v>104204.22408000001</v>
      </c>
      <c r="G32" s="15">
        <f>C65</f>
        <v>123525.13140000001</v>
      </c>
      <c r="H32" s="14">
        <f>B65</f>
        <v>116687.49136</v>
      </c>
      <c r="J32" s="15">
        <f>C66</f>
        <v>113258.78652000001</v>
      </c>
      <c r="K32" s="14">
        <f>B66</f>
        <v>109598.96464000001</v>
      </c>
      <c r="M32" s="15">
        <f>C67</f>
        <v>107128.05136</v>
      </c>
      <c r="N32" s="14">
        <f>B67</f>
        <v>109656.01460000001</v>
      </c>
      <c r="P32" s="15">
        <f>C68</f>
        <v>144930.45292000001</v>
      </c>
      <c r="Q32" s="14">
        <f>B68</f>
        <v>154696.23620000001</v>
      </c>
      <c r="S32" s="15">
        <f>C69</f>
        <v>151028.01428</v>
      </c>
      <c r="T32" s="14">
        <f>B69</f>
        <v>159889.35336000001</v>
      </c>
      <c r="V32" s="15">
        <f>C70</f>
        <v>143816.33684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24891.70464</v>
      </c>
      <c r="E33" s="14">
        <f>B75</f>
        <v>27184.287240000001</v>
      </c>
      <c r="G33" s="15">
        <f>C76</f>
        <v>42416.79552</v>
      </c>
      <c r="H33" s="14">
        <f>B76</f>
        <v>30591.783840000004</v>
      </c>
      <c r="J33" s="15">
        <f>C77</f>
        <v>33427.880640000003</v>
      </c>
      <c r="K33" s="14">
        <f>B77</f>
        <v>30008.585640000001</v>
      </c>
      <c r="M33" s="15">
        <f>C78</f>
        <v>26254.44844</v>
      </c>
      <c r="N33" s="14">
        <f>B78</f>
        <v>21459.484200000003</v>
      </c>
      <c r="P33" s="15">
        <f>C79</f>
        <v>33248.873200000002</v>
      </c>
      <c r="Q33" s="14">
        <f>B79</f>
        <v>47687.401080000003</v>
      </c>
      <c r="S33" s="15">
        <f>C80</f>
        <v>42679.937520000007</v>
      </c>
      <c r="T33" s="14">
        <f>B80</f>
        <v>33702.69584</v>
      </c>
      <c r="V33" s="15">
        <f>C81</f>
        <v>34036.498319999999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14013.78</v>
      </c>
      <c r="H34" s="14">
        <f>B87</f>
        <v>21965.02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30443.599999999999</v>
      </c>
      <c r="Q34" s="14">
        <f>B90</f>
        <v>27331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135901.66656000001</v>
      </c>
      <c r="E35" s="14">
        <f>SUM(E32:E34)</f>
        <v>131388.51132000002</v>
      </c>
      <c r="G35" s="15">
        <f>SUM(G32:G34)</f>
        <v>179955.70692</v>
      </c>
      <c r="H35" s="14">
        <f>SUM(H32:H34)</f>
        <v>169244.29519999999</v>
      </c>
      <c r="J35" s="15">
        <f>SUM(J32:J34)</f>
        <v>146686.66716000001</v>
      </c>
      <c r="K35" s="14">
        <f>SUM(K32:K34)</f>
        <v>139607.55028</v>
      </c>
      <c r="M35" s="15">
        <f>SUM(M32:M34)</f>
        <v>133382.49979999999</v>
      </c>
      <c r="N35" s="14">
        <f>SUM(N32:N34)</f>
        <v>131115.4988</v>
      </c>
      <c r="P35" s="15">
        <f>SUM(P32:P34)</f>
        <v>208622.92612000002</v>
      </c>
      <c r="Q35" s="14">
        <f>SUM(Q32:Q34)</f>
        <v>229714.63728000002</v>
      </c>
      <c r="S35" s="15">
        <f>SUM(S32:S34)</f>
        <v>193707.95180000001</v>
      </c>
      <c r="T35" s="14">
        <f>SUM(T32:T34)</f>
        <v>193592.04920000001</v>
      </c>
      <c r="V35" s="15">
        <f>SUM(V32:V34)</f>
        <v>177852.83516000002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4">
        <f>E35/D35-1</f>
        <v>-3.3208976418309444E-2</v>
      </c>
      <c r="E36" s="54"/>
      <c r="F36" s="19"/>
      <c r="G36" s="54">
        <f>H35/G35-1</f>
        <v>-5.9522489746667517E-2</v>
      </c>
      <c r="H36" s="54"/>
      <c r="I36" s="19"/>
      <c r="J36" s="54">
        <f>K35/J35-1</f>
        <v>-4.8260124911546298E-2</v>
      </c>
      <c r="K36" s="54"/>
      <c r="L36" s="19"/>
      <c r="M36" s="54">
        <f>N35/M35-1</f>
        <v>-1.6996240161934573E-2</v>
      </c>
      <c r="N36" s="54"/>
      <c r="O36" s="19"/>
      <c r="P36" s="54">
        <f>Q35/P35-1</f>
        <v>0.10109968042471063</v>
      </c>
      <c r="Q36" s="54"/>
      <c r="R36" s="19"/>
      <c r="S36" s="54">
        <f>T35/S35-1</f>
        <v>-5.9833682057441884E-4</v>
      </c>
      <c r="T36" s="54"/>
      <c r="U36" s="19"/>
      <c r="V36" s="54">
        <f>W35/V35-1</f>
        <v>-1</v>
      </c>
      <c r="W36" s="54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3" t="s">
        <v>23</v>
      </c>
      <c r="B50" s="53"/>
      <c r="C50" s="53"/>
      <c r="D50" s="53"/>
      <c r="E50" s="53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167.53200000000001</v>
      </c>
      <c r="C54" s="23">
        <f>'Demand Input'!D31</f>
        <v>173.84700000000001</v>
      </c>
      <c r="D54" s="5">
        <f t="shared" ref="D54:D60" si="0">B54/C54</f>
        <v>0.96367495556437555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190.30600000000001</v>
      </c>
      <c r="C55" s="23">
        <f>'Demand Input'!D32</f>
        <v>195.333</v>
      </c>
      <c r="D55" s="5">
        <f t="shared" si="0"/>
        <v>0.97426446120215227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178.22</v>
      </c>
      <c r="C56" s="23">
        <f>'Demand Input'!D33</f>
        <v>193.55099999999999</v>
      </c>
      <c r="D56" s="5">
        <f t="shared" si="0"/>
        <v>0.92079090265614749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240.625</v>
      </c>
      <c r="C57" s="23">
        <f>'Demand Input'!D34</f>
        <v>228.09100000000001</v>
      </c>
      <c r="D57" s="5">
        <f t="shared" si="0"/>
        <v>1.0549517517131319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348.57</v>
      </c>
      <c r="C58" s="23">
        <f>'Demand Input'!D35</f>
        <v>257.89999999999998</v>
      </c>
      <c r="D58" s="5">
        <f t="shared" si="0"/>
        <v>1.3515703761147733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381.34</v>
      </c>
      <c r="C59" s="23">
        <f>'Demand Input'!D36</f>
        <v>333.37</v>
      </c>
      <c r="D59" s="5">
        <f t="shared" si="0"/>
        <v>1.1438941716411193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104204.22408000001</v>
      </c>
      <c r="C64" s="6">
        <f>'Demand Input'!B18</f>
        <v>111009.96192</v>
      </c>
      <c r="D64" s="4">
        <f>B64/C64</f>
        <v>0.93869254864798002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116687.49136</v>
      </c>
      <c r="C65" s="6">
        <f>'Demand Input'!B19</f>
        <v>123525.13140000001</v>
      </c>
      <c r="D65" s="4">
        <f t="shared" ref="D65:D70" si="1">B65/C65</f>
        <v>0.94464575781054372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109598.96464000001</v>
      </c>
      <c r="C66" s="6">
        <f>'Demand Input'!B20</f>
        <v>113258.78652000001</v>
      </c>
      <c r="D66" s="4">
        <f t="shared" si="1"/>
        <v>0.9676861990804243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109656.01460000001</v>
      </c>
      <c r="C67" s="6">
        <f>'Demand Input'!B21</f>
        <v>107128.05136</v>
      </c>
      <c r="D67" s="4">
        <f t="shared" si="1"/>
        <v>1.0235975844599738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154696.23620000001</v>
      </c>
      <c r="C68" s="6">
        <f>'Demand Input'!B22</f>
        <v>144930.45292000001</v>
      </c>
      <c r="D68" s="4">
        <f t="shared" si="1"/>
        <v>1.0673825485482378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159889.35336000001</v>
      </c>
      <c r="C69" s="6">
        <f>'Demand Input'!B23</f>
        <v>151028.01428</v>
      </c>
      <c r="D69" s="4">
        <f t="shared" si="1"/>
        <v>1.0586734793690091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0</v>
      </c>
      <c r="C70" s="6">
        <f>'Demand Input'!B24</f>
        <v>143816.33684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27184.287240000001</v>
      </c>
      <c r="C75" s="6">
        <f>'Demand Input'!C18</f>
        <v>24891.70464</v>
      </c>
      <c r="D75" s="4">
        <f>B75/C75</f>
        <v>1.092102273956598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30591.783840000004</v>
      </c>
      <c r="C76" s="6">
        <f>'Demand Input'!C19</f>
        <v>42416.79552</v>
      </c>
      <c r="D76" s="4">
        <f t="shared" ref="D76:D81" si="2">B76/C76</f>
        <v>0.72121864617461806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30008.585640000001</v>
      </c>
      <c r="C77" s="6">
        <f>'Demand Input'!C20</f>
        <v>33427.880640000003</v>
      </c>
      <c r="D77" s="4">
        <f t="shared" si="2"/>
        <v>0.89771128367891639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21459.484200000003</v>
      </c>
      <c r="C78" s="6">
        <f>'Demand Input'!C21</f>
        <v>26254.44844</v>
      </c>
      <c r="D78" s="4">
        <f t="shared" si="2"/>
        <v>0.81736564563685055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47687.401080000003</v>
      </c>
      <c r="C79" s="6">
        <f>'Demand Input'!C22</f>
        <v>33248.873200000002</v>
      </c>
      <c r="D79" s="4">
        <f t="shared" si="2"/>
        <v>1.4342561563860756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33702.69584</v>
      </c>
      <c r="C80" s="6">
        <f>'Demand Input'!C23</f>
        <v>42679.937520000007</v>
      </c>
      <c r="D80" s="4">
        <f t="shared" si="2"/>
        <v>0.78966132094750063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0</v>
      </c>
      <c r="C81" s="6">
        <f>'Demand Input'!C24</f>
        <v>34036.498319999999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21965.02</v>
      </c>
      <c r="C87" s="6">
        <f>'Demand Input'!D19</f>
        <v>14013.78</v>
      </c>
      <c r="D87" s="4">
        <f t="shared" ref="D87:D92" si="3">B87/C87</f>
        <v>1.5673872431278355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27331</v>
      </c>
      <c r="C90" s="6">
        <f>'Demand Input'!D22</f>
        <v>30443.599999999999</v>
      </c>
      <c r="D90" s="4">
        <f t="shared" si="3"/>
        <v>0.89775847797238173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topLeftCell="A16" zoomScaleNormal="100" workbookViewId="0">
      <selection activeCell="G44" sqref="G4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21</v>
      </c>
      <c r="B1" s="62"/>
      <c r="C1" s="62"/>
      <c r="D1" s="62"/>
      <c r="E1" s="62"/>
      <c r="F1" s="62"/>
      <c r="G1" s="62"/>
      <c r="H1" s="6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3" t="str">
        <f>C8</f>
        <v>Kent County Water Authority</v>
      </c>
      <c r="D5" s="63"/>
      <c r="E5" s="63"/>
      <c r="F5" s="63"/>
      <c r="G5" s="63"/>
      <c r="H5" s="6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3"/>
      <c r="D6" s="63"/>
      <c r="E6" s="63"/>
      <c r="F6" s="63"/>
      <c r="G6" s="63"/>
      <c r="H6" s="6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65" t="s">
        <v>47</v>
      </c>
      <c r="D8" s="65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5" t="s">
        <v>44</v>
      </c>
      <c r="D9" s="65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48</v>
      </c>
      <c r="C10" s="65" t="s">
        <v>43</v>
      </c>
      <c r="D10" s="65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0"/>
      <c r="C12" s="60"/>
      <c r="D12" s="60"/>
      <c r="E12" s="60"/>
      <c r="F12" s="60"/>
      <c r="G12" s="60"/>
      <c r="H12" s="60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4" t="str">
        <f>"Input Customer Demand ("&amp;C9&amp;")"</f>
        <v>Input Customer Demand (Kgal)</v>
      </c>
      <c r="C14" s="64"/>
      <c r="D14" s="64"/>
      <c r="E14" s="64"/>
      <c r="F14" s="64"/>
      <c r="G14" s="64"/>
      <c r="H14" s="6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58" t="s">
        <v>16</v>
      </c>
      <c r="C15" s="58"/>
      <c r="D15" s="58"/>
      <c r="E15" s="58"/>
      <c r="F15" s="58"/>
      <c r="G15" s="58"/>
      <c r="H15" s="5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6" t="s">
        <v>18</v>
      </c>
      <c r="C16" s="66"/>
      <c r="D16" s="66"/>
      <c r="E16" s="37"/>
      <c r="F16" s="66" t="s">
        <v>17</v>
      </c>
      <c r="G16" s="66"/>
      <c r="H16" s="66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59"/>
      <c r="C26" s="59"/>
      <c r="D26" s="59"/>
      <c r="E26" s="59"/>
      <c r="F26" s="59"/>
      <c r="G26" s="59"/>
      <c r="H26" s="59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4" t="str">
        <f>"Input Water Produced ("&amp;C10&amp;")"</f>
        <v>Input Water Produced (MG)</v>
      </c>
      <c r="C28" s="64"/>
      <c r="D28" s="64"/>
      <c r="E28" s="64"/>
      <c r="F28" s="64"/>
      <c r="G28" s="64"/>
      <c r="H28" s="6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58" t="s">
        <v>20</v>
      </c>
      <c r="C29" s="58"/>
      <c r="D29" s="58"/>
      <c r="E29" s="58"/>
      <c r="F29" s="58"/>
      <c r="G29" s="58"/>
      <c r="H29" s="5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/>
      <c r="C31" s="43" t="s">
        <v>8</v>
      </c>
      <c r="D31" s="51">
        <v>173.84700000000001</v>
      </c>
      <c r="E31" s="52"/>
      <c r="F31" s="51">
        <v>167.53200000000001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/>
      <c r="C32" s="43" t="s">
        <v>9</v>
      </c>
      <c r="D32" s="51">
        <v>195.333</v>
      </c>
      <c r="E32" s="52"/>
      <c r="F32" s="51">
        <v>190.30600000000001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/>
      <c r="C33" s="43" t="s">
        <v>10</v>
      </c>
      <c r="D33" s="51">
        <v>193.55099999999999</v>
      </c>
      <c r="E33" s="52"/>
      <c r="F33" s="51">
        <v>178.22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/>
      <c r="C34" s="43" t="s">
        <v>2</v>
      </c>
      <c r="D34" s="51">
        <v>228.09100000000001</v>
      </c>
      <c r="E34" s="52"/>
      <c r="F34" s="51">
        <v>240.625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11</v>
      </c>
      <c r="D35" s="20">
        <v>257.89999999999998</v>
      </c>
      <c r="E35" s="44"/>
      <c r="F35" s="20">
        <v>348.57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12</v>
      </c>
      <c r="D36" s="20">
        <v>333.37</v>
      </c>
      <c r="E36" s="44"/>
      <c r="F36" s="20">
        <v>381.34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opLeftCell="A43" zoomScaleNormal="100" workbookViewId="0">
      <selection activeCell="L54" sqref="L5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2"/>
    <col min="20" max="16384" width="9.140625" style="8"/>
  </cols>
  <sheetData>
    <row r="1" spans="1:24" ht="23.25" x14ac:dyDescent="0.3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12</v>
      </c>
      <c r="E8" s="27">
        <v>1733787.01</v>
      </c>
      <c r="G8" s="27">
        <v>603239.76</v>
      </c>
      <c r="I8" s="27">
        <v>138338.01999999999</v>
      </c>
      <c r="K8" s="27">
        <v>172446.06</v>
      </c>
      <c r="M8" s="27">
        <f>SUM(E8,G8,I8,K8)</f>
        <v>2647810.85</v>
      </c>
      <c r="N8" s="8"/>
      <c r="T8" s="32"/>
      <c r="U8" s="32"/>
      <c r="V8" s="32"/>
      <c r="W8" s="32"/>
      <c r="X8" s="32"/>
    </row>
    <row r="9" spans="1:24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45</v>
      </c>
      <c r="J9" s="26"/>
      <c r="K9" s="26" t="s">
        <v>46</v>
      </c>
      <c r="L9" s="26"/>
      <c r="M9" s="26" t="s">
        <v>30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11</v>
      </c>
      <c r="E12" s="27">
        <v>2360728.21</v>
      </c>
      <c r="G12" s="27">
        <v>353496.18</v>
      </c>
      <c r="I12" s="27">
        <v>110177.36</v>
      </c>
      <c r="K12" s="27">
        <v>153626.1</v>
      </c>
      <c r="M12" s="27">
        <f>SUM(E12,G12,I12,K12)</f>
        <v>2978027.85</v>
      </c>
      <c r="N12" s="8"/>
      <c r="T12" s="32"/>
      <c r="U12" s="32"/>
      <c r="V12" s="32"/>
      <c r="W12" s="32"/>
      <c r="X12" s="32"/>
    </row>
    <row r="13" spans="1:24" x14ac:dyDescent="0.25">
      <c r="C13" s="26" t="s">
        <v>31</v>
      </c>
      <c r="D13" s="26"/>
      <c r="E13" s="26" t="s">
        <v>28</v>
      </c>
      <c r="F13" s="26"/>
      <c r="G13" s="26" t="s">
        <v>29</v>
      </c>
      <c r="H13" s="26"/>
      <c r="I13" s="26" t="s">
        <v>45</v>
      </c>
      <c r="J13" s="26"/>
      <c r="K13" s="26" t="s">
        <v>46</v>
      </c>
      <c r="L13" s="26"/>
      <c r="M13" s="26" t="s">
        <v>30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12</v>
      </c>
      <c r="E16" s="27">
        <v>1762655.84</v>
      </c>
      <c r="G16" s="27">
        <v>496207.92</v>
      </c>
      <c r="I16" s="27">
        <v>124598.37</v>
      </c>
      <c r="K16" s="27">
        <v>61103.86</v>
      </c>
      <c r="M16" s="27">
        <f>SUM(E16,G16,I16,K16)</f>
        <v>2444565.9900000002</v>
      </c>
      <c r="N16" s="8"/>
      <c r="T16" s="32"/>
      <c r="U16" s="32"/>
      <c r="V16" s="32"/>
      <c r="W16" s="32"/>
      <c r="X16" s="32"/>
    </row>
    <row r="17" spans="1:24" x14ac:dyDescent="0.25">
      <c r="C17" s="26" t="s">
        <v>32</v>
      </c>
      <c r="D17" s="26"/>
      <c r="E17" s="26" t="s">
        <v>28</v>
      </c>
      <c r="F17" s="26"/>
      <c r="G17" s="26" t="s">
        <v>29</v>
      </c>
      <c r="H17" s="26"/>
      <c r="I17" s="26" t="s">
        <v>45</v>
      </c>
      <c r="J17" s="26"/>
      <c r="K17" s="26" t="s">
        <v>46</v>
      </c>
      <c r="L17" s="26"/>
      <c r="M17" s="26" t="s">
        <v>30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11</v>
      </c>
      <c r="E20" s="27">
        <v>2439598.5</v>
      </c>
      <c r="G20" s="27">
        <v>418721.74</v>
      </c>
      <c r="I20" s="27">
        <v>131935.85</v>
      </c>
      <c r="K20" s="27">
        <v>72921.179999999993</v>
      </c>
      <c r="M20" s="27">
        <f>SUM(E20,G20,I20,K20)</f>
        <v>3063177.2700000005</v>
      </c>
      <c r="N20" s="8"/>
      <c r="T20" s="32"/>
      <c r="U20" s="32"/>
      <c r="V20" s="32"/>
      <c r="W20" s="32"/>
      <c r="X20" s="32"/>
    </row>
    <row r="21" spans="1:24" x14ac:dyDescent="0.25">
      <c r="C21" s="26" t="s">
        <v>33</v>
      </c>
      <c r="D21" s="26"/>
      <c r="E21" s="26" t="s">
        <v>28</v>
      </c>
      <c r="F21" s="26"/>
      <c r="G21" s="26" t="s">
        <v>29</v>
      </c>
      <c r="H21" s="26"/>
      <c r="I21" s="26" t="s">
        <v>45</v>
      </c>
      <c r="J21" s="26"/>
      <c r="K21" s="26" t="s">
        <v>46</v>
      </c>
      <c r="L21" s="26"/>
      <c r="M21" s="26" t="s">
        <v>30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12</v>
      </c>
      <c r="D29" s="49"/>
      <c r="E29" s="21">
        <v>2241</v>
      </c>
      <c r="F29" s="49"/>
      <c r="G29" s="27">
        <v>430205.07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27</v>
      </c>
      <c r="D30" s="26"/>
      <c r="E30" s="28" t="s">
        <v>36</v>
      </c>
      <c r="F30" s="26"/>
      <c r="G30" s="28" t="s">
        <v>37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11</v>
      </c>
      <c r="D33" s="49"/>
      <c r="E33" s="21">
        <v>2395</v>
      </c>
      <c r="F33" s="49"/>
      <c r="G33" s="27">
        <v>377128.67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31</v>
      </c>
      <c r="D34" s="26"/>
      <c r="E34" s="28" t="s">
        <v>36</v>
      </c>
      <c r="F34" s="26"/>
      <c r="G34" s="28" t="s">
        <v>37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12</v>
      </c>
      <c r="D37" s="26"/>
      <c r="E37" s="21">
        <v>1978</v>
      </c>
      <c r="F37" s="26"/>
      <c r="G37" s="27">
        <v>277433.77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32</v>
      </c>
      <c r="D38" s="26"/>
      <c r="E38" s="28" t="s">
        <v>36</v>
      </c>
      <c r="F38" s="26"/>
      <c r="G38" s="28" t="s">
        <v>37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11</v>
      </c>
      <c r="D41" s="26"/>
      <c r="E41" s="21">
        <v>2093</v>
      </c>
      <c r="F41" s="26"/>
      <c r="G41" s="27">
        <v>256962.18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33</v>
      </c>
      <c r="D42" s="26"/>
      <c r="E42" s="28" t="s">
        <v>36</v>
      </c>
      <c r="F42" s="26"/>
      <c r="G42" s="28" t="s">
        <v>37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38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39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12</v>
      </c>
      <c r="D50" s="26"/>
      <c r="E50" s="27">
        <f>2146763.25-100.65-1860.39+21541.44</f>
        <v>2166343.65</v>
      </c>
      <c r="F50" s="26"/>
      <c r="G50" s="25" t="s">
        <v>11</v>
      </c>
      <c r="H50" s="26"/>
      <c r="I50" s="27">
        <v>1516892.14</v>
      </c>
      <c r="K50" s="32"/>
      <c r="L50" s="32"/>
      <c r="M50" s="32"/>
      <c r="T50" s="32"/>
      <c r="U50" s="32"/>
      <c r="V50" s="32"/>
    </row>
    <row r="51" spans="1:22" x14ac:dyDescent="0.25">
      <c r="C51" s="26" t="s">
        <v>27</v>
      </c>
      <c r="D51" s="26"/>
      <c r="E51" s="28" t="s">
        <v>40</v>
      </c>
      <c r="F51" s="26"/>
      <c r="G51" s="26" t="s">
        <v>31</v>
      </c>
      <c r="H51" s="26"/>
      <c r="I51" s="28" t="s">
        <v>40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12</v>
      </c>
      <c r="D55" s="26"/>
      <c r="E55" s="27">
        <f>2405778.56-1098.87-4028.54+7317.69</f>
        <v>2407968.84</v>
      </c>
      <c r="F55" s="26"/>
      <c r="G55" s="25" t="s">
        <v>11</v>
      </c>
      <c r="H55" s="26"/>
      <c r="I55" s="27">
        <v>1193605.72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41</v>
      </c>
      <c r="D56" s="26"/>
      <c r="E56" s="28" t="s">
        <v>40</v>
      </c>
      <c r="F56" s="26"/>
      <c r="G56" s="28" t="s">
        <v>42</v>
      </c>
      <c r="H56" s="26"/>
      <c r="I56" s="28" t="s">
        <v>40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</row>
    <row r="68" spans="1:22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22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22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22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22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22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22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22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22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22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22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22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22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2020-08-04T18:13:53Z</cp:lastPrinted>
  <dcterms:created xsi:type="dcterms:W3CDTF">2020-04-08T14:34:01Z</dcterms:created>
  <dcterms:modified xsi:type="dcterms:W3CDTF">2020-08-05T18:01:18Z</dcterms:modified>
</cp:coreProperties>
</file>